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47505415-C5EA-46AC-9F32-40EA630499E0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9" i="10" l="1"/>
  <c r="E319" i="10"/>
  <c r="L234" i="10"/>
  <c r="K234" i="10"/>
  <c r="J234" i="10"/>
  <c r="N234" i="10" s="1"/>
  <c r="I234" i="10"/>
  <c r="M234" i="10" s="1"/>
  <c r="F234" i="10"/>
  <c r="E234" i="10"/>
  <c r="D234" i="10"/>
  <c r="H234" i="10" s="1"/>
  <c r="C234" i="10"/>
  <c r="G234" i="10" s="1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N232" i="10"/>
  <c r="M232" i="10"/>
  <c r="L232" i="10"/>
  <c r="K232" i="10"/>
  <c r="J232" i="10"/>
  <c r="I232" i="10"/>
  <c r="H232" i="10"/>
  <c r="F232" i="10"/>
  <c r="E232" i="10"/>
  <c r="D232" i="10"/>
  <c r="C232" i="10"/>
  <c r="G232" i="10" s="1"/>
  <c r="M231" i="10"/>
  <c r="L231" i="10"/>
  <c r="K231" i="10"/>
  <c r="J231" i="10"/>
  <c r="N231" i="10" s="1"/>
  <c r="I231" i="10"/>
  <c r="G231" i="10"/>
  <c r="F231" i="10"/>
  <c r="E231" i="10"/>
  <c r="D231" i="10"/>
  <c r="C231" i="10"/>
  <c r="G235" i="20"/>
  <c r="F235" i="20"/>
  <c r="C235" i="20"/>
  <c r="L230" i="10"/>
  <c r="K230" i="10"/>
  <c r="J230" i="10"/>
  <c r="N230" i="10" s="1"/>
  <c r="I230" i="10"/>
  <c r="F230" i="10"/>
  <c r="E230" i="10"/>
  <c r="G230" i="10" s="1"/>
  <c r="D230" i="10"/>
  <c r="C230" i="10"/>
  <c r="L229" i="10"/>
  <c r="K229" i="10"/>
  <c r="J229" i="10"/>
  <c r="N229" i="10" s="1"/>
  <c r="I229" i="10"/>
  <c r="M229" i="10" s="1"/>
  <c r="F229" i="10"/>
  <c r="E229" i="10"/>
  <c r="D229" i="10"/>
  <c r="C229" i="10"/>
  <c r="L228" i="10"/>
  <c r="N228" i="10" s="1"/>
  <c r="K228" i="10"/>
  <c r="J228" i="10"/>
  <c r="I228" i="10"/>
  <c r="M228" i="10" s="1"/>
  <c r="F228" i="10"/>
  <c r="E228" i="10"/>
  <c r="G228" i="10" s="1"/>
  <c r="D228" i="10"/>
  <c r="C228" i="10"/>
  <c r="G232" i="20"/>
  <c r="F232" i="20"/>
  <c r="E232" i="20"/>
  <c r="C232" i="20"/>
  <c r="L227" i="10"/>
  <c r="K227" i="10"/>
  <c r="J227" i="10"/>
  <c r="I227" i="10"/>
  <c r="M227" i="10" s="1"/>
  <c r="F227" i="10"/>
  <c r="E227" i="10"/>
  <c r="D227" i="10"/>
  <c r="C227" i="10"/>
  <c r="G231" i="20"/>
  <c r="F231" i="20"/>
  <c r="E231" i="20"/>
  <c r="C231" i="20"/>
  <c r="G230" i="20"/>
  <c r="F230" i="20"/>
  <c r="E230" i="20"/>
  <c r="C230" i="20"/>
  <c r="AY334" i="1"/>
  <c r="L226" i="10"/>
  <c r="K226" i="10"/>
  <c r="J226" i="10"/>
  <c r="N226" i="10" s="1"/>
  <c r="I226" i="10"/>
  <c r="M226" i="10" s="1"/>
  <c r="F226" i="10"/>
  <c r="E226" i="10"/>
  <c r="D226" i="10"/>
  <c r="C226" i="10"/>
  <c r="G226" i="10" s="1"/>
  <c r="L225" i="10"/>
  <c r="K225" i="10"/>
  <c r="J225" i="10"/>
  <c r="N225" i="10" s="1"/>
  <c r="I225" i="10"/>
  <c r="M225" i="10" s="1"/>
  <c r="G225" i="10"/>
  <c r="F225" i="10"/>
  <c r="H225" i="10" s="1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N227" i="10" l="1"/>
  <c r="H231" i="10"/>
  <c r="D271" i="10"/>
  <c r="D319" i="10" s="1"/>
  <c r="H319" i="10" s="1"/>
  <c r="C295" i="10"/>
  <c r="J271" i="10"/>
  <c r="H226" i="10"/>
  <c r="M230" i="10"/>
  <c r="G227" i="10"/>
  <c r="H227" i="10"/>
  <c r="H228" i="10"/>
  <c r="D295" i="10"/>
  <c r="H230" i="10"/>
  <c r="C271" i="10"/>
  <c r="C319" i="10" s="1"/>
  <c r="G319" i="10" s="1"/>
  <c r="G229" i="10"/>
  <c r="H229" i="10"/>
  <c r="J295" i="10"/>
  <c r="I271" i="10"/>
  <c r="L224" i="10"/>
  <c r="K224" i="10"/>
  <c r="J224" i="10"/>
  <c r="N224" i="10" s="1"/>
  <c r="I224" i="10"/>
  <c r="M224" i="10" s="1"/>
  <c r="F224" i="10"/>
  <c r="E224" i="10"/>
  <c r="D224" i="10"/>
  <c r="C224" i="10"/>
  <c r="G224" i="10" s="1"/>
  <c r="L223" i="10"/>
  <c r="K223" i="10"/>
  <c r="J223" i="10"/>
  <c r="N223" i="10" s="1"/>
  <c r="I223" i="10"/>
  <c r="M223" i="10" s="1"/>
  <c r="F223" i="10"/>
  <c r="E223" i="10"/>
  <c r="G223" i="10" s="1"/>
  <c r="D223" i="10"/>
  <c r="H223" i="10" s="1"/>
  <c r="C223" i="10"/>
  <c r="H224" i="10" l="1"/>
  <c r="I295" i="10"/>
  <c r="C341" i="10" s="1"/>
  <c r="D341" i="10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F271" i="10" s="1"/>
  <c r="H271" i="10" s="1"/>
  <c r="E215" i="10"/>
  <c r="E271" i="10" s="1"/>
  <c r="G271" i="10" s="1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L271" i="10" l="1"/>
  <c r="N271" i="10" s="1"/>
  <c r="K271" i="10"/>
  <c r="M271" i="10" s="1"/>
  <c r="K270" i="10"/>
  <c r="N220" i="10"/>
  <c r="N221" i="10"/>
  <c r="J270" i="10"/>
  <c r="I270" i="10"/>
  <c r="C270" i="10"/>
  <c r="C318" i="10" s="1"/>
  <c r="L270" i="10"/>
  <c r="N222" i="10"/>
  <c r="E270" i="10"/>
  <c r="F270" i="10"/>
  <c r="F318" i="10" s="1"/>
  <c r="D270" i="10"/>
  <c r="D318" i="10" s="1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L295" i="10" s="1"/>
  <c r="N295" i="10" s="1"/>
  <c r="K212" i="10"/>
  <c r="K295" i="10" s="1"/>
  <c r="M295" i="10" s="1"/>
  <c r="J212" i="10"/>
  <c r="J294" i="10" s="1"/>
  <c r="I212" i="10"/>
  <c r="F212" i="10"/>
  <c r="F295" i="10" s="1"/>
  <c r="E212" i="10"/>
  <c r="E295" i="10" s="1"/>
  <c r="D212" i="10"/>
  <c r="D294" i="10" s="1"/>
  <c r="C212" i="10"/>
  <c r="C294" i="10" s="1"/>
  <c r="D227" i="20"/>
  <c r="F227" i="20"/>
  <c r="E227" i="20"/>
  <c r="E318" i="10" l="1"/>
  <c r="F341" i="10"/>
  <c r="H341" i="10" s="1"/>
  <c r="H295" i="10"/>
  <c r="D340" i="10"/>
  <c r="E341" i="10"/>
  <c r="G341" i="10" s="1"/>
  <c r="G295" i="10"/>
  <c r="M212" i="10"/>
  <c r="I294" i="10"/>
  <c r="C340" i="10" s="1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E294" i="10" l="1"/>
  <c r="F294" i="10"/>
  <c r="F340" i="10" s="1"/>
  <c r="K294" i="10"/>
  <c r="L294" i="10"/>
  <c r="P35" i="1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F328" i="10" l="1"/>
  <c r="E340" i="10"/>
  <c r="AC198" i="25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288" i="10"/>
  <c r="H277" i="10"/>
  <c r="D323" i="10"/>
  <c r="F314" i="10"/>
  <c r="D324" i="10"/>
  <c r="H278" i="10"/>
  <c r="C316" i="10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290" i="10"/>
  <c r="G281" i="10"/>
  <c r="C327" i="10"/>
  <c r="D303" i="10"/>
  <c r="H255" i="10"/>
  <c r="G260" i="10"/>
  <c r="C308" i="10"/>
  <c r="G308" i="10" s="1"/>
  <c r="H287" i="10"/>
  <c r="D333" i="10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H334" i="10" l="1"/>
  <c r="G336" i="10"/>
  <c r="G316" i="10"/>
  <c r="H333" i="10"/>
  <c r="AJ160" i="26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<sst xmlns="http://schemas.openxmlformats.org/spreadsheetml/2006/main" count="2241" uniqueCount="687">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</sst>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5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168" fontId="1" fillId="0" borderId="0" xfId="0" applyNumberFormat="1" applyFont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168" fontId="12" fillId="0" borderId="0" xfId="0" applyNumberFormat="1" applyFont="1" applyAlignment="1">
      <alignment horizont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292636286.91999996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  <c:pt idx="69">
                  <c:v>98</c:v>
                </c:pt>
                <c:pt idx="70">
                  <c:v>91</c:v>
                </c:pt>
                <c:pt idx="7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  <c:pt idx="9">
                  <c:v>98</c:v>
                </c:pt>
                <c:pt idx="10">
                  <c:v>91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  <c:pt idx="9">
                  <c:v>36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{D70269F2-870F-4F9B-BC78-B03D148D4787}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72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72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44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44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44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44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44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44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44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44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84" activePane="bottomRight" state="frozen"/>
      <selection pane="topRight" activeCell="C1" sqref="C1"/>
      <selection pane="bottomLeft" activeCell="A3" sqref="A3"/>
      <selection pane="bottomRight" activeCell="H302" sqref="H302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4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5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5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5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5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5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5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5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5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5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5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6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4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5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5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5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5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5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5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5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5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5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5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6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4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5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5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5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5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5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5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5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5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5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5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6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10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10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10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10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10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10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10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10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10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10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10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10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10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10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10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10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10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10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10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10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10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10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10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10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4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5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5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5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5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5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5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5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5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5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5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6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4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5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5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5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5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5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5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5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5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5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5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6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4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5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5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5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5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5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5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5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5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5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5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6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4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5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5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5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5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5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5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5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5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5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5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6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4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5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5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5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5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5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5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5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5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5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5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6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4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5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5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5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5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5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5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5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5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5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5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6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4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5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5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5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5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5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5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5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5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5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5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6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4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5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5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5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5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5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5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5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5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5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5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6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4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5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5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5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5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5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5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5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5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5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5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6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4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5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5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5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5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5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5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5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5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5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5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6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4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5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5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5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5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5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5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5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5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5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5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6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4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5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5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5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5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5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5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5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5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5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5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6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4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5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5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5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5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5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5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5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5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5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5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6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4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5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5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5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5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5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5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5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5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5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5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6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7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/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8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8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8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8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8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8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8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8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8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8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8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7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8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8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8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8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8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8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8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8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8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8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9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4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5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5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5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5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5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5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5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5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5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5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6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7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8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8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8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8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8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8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8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8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8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8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9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7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8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8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8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8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8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8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8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8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8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8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9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4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5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5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5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5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5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5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5"/>
      <c r="B298" s="590" t="s">
        <v>669</v>
      </c>
      <c r="C298" s="588">
        <v>97</v>
      </c>
      <c r="D298" s="273">
        <v>22259655.829999998</v>
      </c>
      <c r="E298" s="274">
        <v>210887</v>
      </c>
      <c r="F298" s="273"/>
      <c r="G298" s="588">
        <v>76</v>
      </c>
      <c r="H298" s="273">
        <v>11557507</v>
      </c>
      <c r="I298" s="588">
        <v>1</v>
      </c>
      <c r="J298" s="273">
        <v>6784</v>
      </c>
      <c r="K298" s="588">
        <v>10</v>
      </c>
      <c r="L298" s="273">
        <v>523832.2</v>
      </c>
      <c r="M298" s="588">
        <v>3</v>
      </c>
      <c r="N298" s="273">
        <v>46290.239999999998</v>
      </c>
      <c r="O298" s="588"/>
      <c r="P298" s="273"/>
      <c r="Q298" s="588"/>
      <c r="R298" s="273"/>
      <c r="S298" s="588">
        <v>48</v>
      </c>
      <c r="T298" s="273">
        <v>837087.11</v>
      </c>
      <c r="U298" s="588">
        <v>3</v>
      </c>
      <c r="V298" s="273">
        <v>16000</v>
      </c>
      <c r="W298" s="588">
        <v>0</v>
      </c>
      <c r="X298" s="273">
        <v>0</v>
      </c>
      <c r="Y298" s="274">
        <v>338</v>
      </c>
      <c r="Z298" s="273">
        <v>43189.440000000002</v>
      </c>
      <c r="AA298" s="274">
        <v>32</v>
      </c>
      <c r="AB298" s="273">
        <v>80377.710000000006</v>
      </c>
      <c r="AC298" s="274">
        <v>371</v>
      </c>
      <c r="AD298" s="273">
        <v>71385.759999999995</v>
      </c>
      <c r="AE298" s="274">
        <v>369</v>
      </c>
      <c r="AF298" s="273">
        <v>56715.1</v>
      </c>
      <c r="AG298" s="588"/>
      <c r="AH298" s="273"/>
      <c r="AI298" s="588">
        <v>0</v>
      </c>
      <c r="AJ298" s="273">
        <v>0</v>
      </c>
      <c r="AK298" s="588">
        <v>3</v>
      </c>
      <c r="AL298" s="273">
        <v>2985107</v>
      </c>
      <c r="AM298" s="274">
        <v>5710</v>
      </c>
      <c r="AN298" s="588">
        <v>15</v>
      </c>
      <c r="AO298" s="273">
        <v>4370512.38</v>
      </c>
      <c r="AP298" s="274">
        <v>109357</v>
      </c>
      <c r="AQ298" s="588">
        <v>15</v>
      </c>
      <c r="AR298" s="273">
        <v>179199.97</v>
      </c>
      <c r="AS298" s="588">
        <v>7</v>
      </c>
      <c r="AT298" s="273">
        <v>23410713</v>
      </c>
      <c r="AW298" s="51">
        <f t="shared" si="41"/>
        <v>1388</v>
      </c>
      <c r="AX298" s="51"/>
      <c r="AY298">
        <v>2025</v>
      </c>
      <c r="AZ298">
        <f t="shared" si="46"/>
        <v>173</v>
      </c>
      <c r="BA298">
        <f t="shared" si="47"/>
        <v>3</v>
      </c>
      <c r="BB298" s="261">
        <f t="shared" si="48"/>
        <v>33817162.829999998</v>
      </c>
      <c r="BC298" s="261">
        <f t="shared" si="49"/>
        <v>2985107</v>
      </c>
    </row>
    <row r="299" spans="1:58" x14ac:dyDescent="0.2">
      <c r="A299" s="605"/>
      <c r="B299" s="590" t="s">
        <v>670</v>
      </c>
      <c r="C299" s="588">
        <v>73</v>
      </c>
      <c r="D299" s="273">
        <v>17537527</v>
      </c>
      <c r="E299" s="274">
        <v>162966</v>
      </c>
      <c r="F299" s="273"/>
      <c r="G299" s="588">
        <v>0</v>
      </c>
      <c r="H299" s="273">
        <v>0</v>
      </c>
      <c r="I299" s="588">
        <v>0</v>
      </c>
      <c r="J299" s="273">
        <v>0</v>
      </c>
      <c r="K299" s="588">
        <v>13</v>
      </c>
      <c r="L299" s="273">
        <v>501972</v>
      </c>
      <c r="M299" s="588">
        <v>1</v>
      </c>
      <c r="N299" s="273">
        <v>17052</v>
      </c>
      <c r="O299" s="588"/>
      <c r="P299" s="273"/>
      <c r="Q299" s="588"/>
      <c r="R299" s="273"/>
      <c r="S299" s="588">
        <v>40</v>
      </c>
      <c r="T299" s="273">
        <v>673463</v>
      </c>
      <c r="U299" s="588">
        <v>7</v>
      </c>
      <c r="V299" s="273">
        <v>18436</v>
      </c>
      <c r="W299" s="588">
        <v>2</v>
      </c>
      <c r="X299" s="273">
        <v>40000</v>
      </c>
      <c r="Y299" s="274">
        <v>312</v>
      </c>
      <c r="Z299" s="273">
        <v>37154</v>
      </c>
      <c r="AA299" s="274">
        <v>36</v>
      </c>
      <c r="AB299" s="273">
        <v>35326</v>
      </c>
      <c r="AC299" s="274">
        <v>354</v>
      </c>
      <c r="AD299" s="273">
        <v>72023</v>
      </c>
      <c r="AE299" s="274">
        <v>325</v>
      </c>
      <c r="AF299" s="273">
        <v>47101</v>
      </c>
      <c r="AG299" s="588"/>
      <c r="AH299" s="273"/>
      <c r="AI299" s="588">
        <v>1</v>
      </c>
      <c r="AJ299" s="273">
        <v>0</v>
      </c>
      <c r="AK299" s="588">
        <v>6</v>
      </c>
      <c r="AL299" s="273">
        <v>15117411</v>
      </c>
      <c r="AM299" s="274">
        <v>50910</v>
      </c>
      <c r="AN299" s="588">
        <v>20</v>
      </c>
      <c r="AO299" s="273">
        <v>2689628</v>
      </c>
      <c r="AP299" s="274">
        <v>55002</v>
      </c>
      <c r="AQ299" s="588">
        <v>20</v>
      </c>
      <c r="AR299" s="273">
        <v>262700</v>
      </c>
      <c r="AS299" s="588">
        <v>4</v>
      </c>
      <c r="AT299" s="273">
        <v>715157</v>
      </c>
      <c r="AW299" s="51">
        <f t="shared" si="41"/>
        <v>1214</v>
      </c>
      <c r="AX299" s="51"/>
      <c r="AY299">
        <v>2025</v>
      </c>
      <c r="AZ299">
        <f t="shared" si="46"/>
        <v>73</v>
      </c>
      <c r="BA299">
        <f t="shared" si="47"/>
        <v>6</v>
      </c>
      <c r="BB299" s="261">
        <f t="shared" si="48"/>
        <v>17537527</v>
      </c>
      <c r="BC299" s="261">
        <f t="shared" si="49"/>
        <v>15117411</v>
      </c>
    </row>
    <row r="300" spans="1:58" x14ac:dyDescent="0.2">
      <c r="A300" s="605"/>
      <c r="B300" s="590" t="s">
        <v>671</v>
      </c>
      <c r="C300" s="588">
        <v>98</v>
      </c>
      <c r="D300" s="273">
        <v>23302617</v>
      </c>
      <c r="E300" s="274">
        <v>217034</v>
      </c>
      <c r="F300" s="273"/>
      <c r="G300" s="588">
        <v>36</v>
      </c>
      <c r="H300" s="549">
        <v>5901401</v>
      </c>
      <c r="I300" s="588">
        <v>2</v>
      </c>
      <c r="J300" s="273">
        <v>69000</v>
      </c>
      <c r="K300" s="588">
        <v>11</v>
      </c>
      <c r="L300" s="602">
        <v>652442</v>
      </c>
      <c r="M300" s="601">
        <v>1</v>
      </c>
      <c r="N300" s="273">
        <v>51526</v>
      </c>
      <c r="O300" s="588"/>
      <c r="P300" s="273"/>
      <c r="Q300" s="588"/>
      <c r="R300" s="273"/>
      <c r="S300" s="588">
        <v>38</v>
      </c>
      <c r="T300" s="273">
        <v>767825</v>
      </c>
      <c r="U300" s="588">
        <v>5</v>
      </c>
      <c r="V300" s="273">
        <v>38980</v>
      </c>
      <c r="W300" s="588">
        <v>0</v>
      </c>
      <c r="X300" s="273">
        <v>0</v>
      </c>
      <c r="Y300" s="274">
        <v>314</v>
      </c>
      <c r="Z300" s="273">
        <v>47158</v>
      </c>
      <c r="AA300" s="274">
        <v>17</v>
      </c>
      <c r="AB300" s="273">
        <v>41445</v>
      </c>
      <c r="AC300" s="274">
        <v>388</v>
      </c>
      <c r="AD300" s="273">
        <v>73996</v>
      </c>
      <c r="AE300" s="274">
        <v>270</v>
      </c>
      <c r="AF300" s="273">
        <v>30005</v>
      </c>
      <c r="AG300" s="588"/>
      <c r="AH300" s="273"/>
      <c r="AI300" s="588">
        <v>3</v>
      </c>
      <c r="AJ300" s="273">
        <v>0</v>
      </c>
      <c r="AK300" s="588">
        <v>5</v>
      </c>
      <c r="AL300" s="273">
        <v>16786468</v>
      </c>
      <c r="AM300" s="274">
        <v>106480</v>
      </c>
      <c r="AN300" s="588">
        <v>13</v>
      </c>
      <c r="AO300" s="273">
        <v>4832411</v>
      </c>
      <c r="AP300" s="274">
        <v>64801</v>
      </c>
      <c r="AQ300" s="588">
        <v>29</v>
      </c>
      <c r="AR300" s="273">
        <v>420504</v>
      </c>
      <c r="AS300" s="588">
        <v>5</v>
      </c>
      <c r="AT300" s="273">
        <v>185326</v>
      </c>
      <c r="AW300" s="51">
        <f t="shared" si="41"/>
        <v>1235</v>
      </c>
      <c r="AX300" s="51"/>
      <c r="AY300">
        <v>2025</v>
      </c>
      <c r="AZ300">
        <f t="shared" si="46"/>
        <v>134</v>
      </c>
      <c r="BA300">
        <f t="shared" si="47"/>
        <v>5</v>
      </c>
      <c r="BB300" s="261">
        <f t="shared" si="48"/>
        <v>29204018</v>
      </c>
      <c r="BC300" s="261">
        <f t="shared" si="49"/>
        <v>16786468</v>
      </c>
    </row>
    <row r="301" spans="1:58" x14ac:dyDescent="0.2">
      <c r="A301" s="605"/>
      <c r="B301" s="590" t="s">
        <v>672</v>
      </c>
      <c r="C301" s="588">
        <v>91</v>
      </c>
      <c r="D301" s="273">
        <v>21639152.210000001</v>
      </c>
      <c r="E301" s="274">
        <v>202367</v>
      </c>
      <c r="F301" s="273"/>
      <c r="G301" s="588">
        <v>0</v>
      </c>
      <c r="H301" s="273">
        <v>0</v>
      </c>
      <c r="I301" s="588">
        <v>1</v>
      </c>
      <c r="J301" s="273">
        <v>7500</v>
      </c>
      <c r="K301" s="588">
        <v>10</v>
      </c>
      <c r="L301" s="273">
        <v>321855.90999999997</v>
      </c>
      <c r="M301" s="588">
        <v>0</v>
      </c>
      <c r="N301" s="273">
        <v>0</v>
      </c>
      <c r="O301" s="588"/>
      <c r="P301" s="273"/>
      <c r="Q301" s="588"/>
      <c r="R301" s="273"/>
      <c r="S301" s="588">
        <v>26</v>
      </c>
      <c r="T301" s="273">
        <v>544429.84</v>
      </c>
      <c r="U301" s="588">
        <v>5</v>
      </c>
      <c r="V301" s="273">
        <v>32332.39</v>
      </c>
      <c r="W301" s="588">
        <v>0</v>
      </c>
      <c r="X301" s="273">
        <v>0</v>
      </c>
      <c r="Y301" s="274">
        <v>265</v>
      </c>
      <c r="Z301" s="273">
        <v>27735.98</v>
      </c>
      <c r="AA301" s="274">
        <v>29</v>
      </c>
      <c r="AB301" s="273">
        <v>81134.98</v>
      </c>
      <c r="AC301" s="274">
        <v>257</v>
      </c>
      <c r="AD301" s="273">
        <v>53842.83</v>
      </c>
      <c r="AE301" s="274">
        <v>298</v>
      </c>
      <c r="AF301" s="273">
        <v>48416.94</v>
      </c>
      <c r="AG301" s="588"/>
      <c r="AH301" s="273"/>
      <c r="AI301" s="588">
        <v>4</v>
      </c>
      <c r="AJ301" s="273">
        <v>0</v>
      </c>
      <c r="AK301" s="588">
        <v>7</v>
      </c>
      <c r="AL301" s="273">
        <v>28598768</v>
      </c>
      <c r="AM301" s="274">
        <v>260640</v>
      </c>
      <c r="AN301" s="588">
        <v>15</v>
      </c>
      <c r="AO301" s="273">
        <v>6353697</v>
      </c>
      <c r="AP301" s="274">
        <v>132082</v>
      </c>
      <c r="AQ301" s="588">
        <v>20</v>
      </c>
      <c r="AR301" s="273">
        <v>513538</v>
      </c>
      <c r="AS301" s="588">
        <v>13</v>
      </c>
      <c r="AT301" s="273">
        <v>1076200</v>
      </c>
      <c r="AW301" s="51">
        <f t="shared" si="41"/>
        <v>1041</v>
      </c>
      <c r="AX301" s="51"/>
      <c r="AY301">
        <v>2025</v>
      </c>
      <c r="AZ301">
        <f t="shared" si="46"/>
        <v>91</v>
      </c>
      <c r="BA301">
        <f t="shared" si="47"/>
        <v>7</v>
      </c>
      <c r="BB301" s="261">
        <f t="shared" si="48"/>
        <v>21639152.210000001</v>
      </c>
      <c r="BC301" s="261">
        <f t="shared" si="49"/>
        <v>28598768</v>
      </c>
    </row>
    <row r="302" spans="1:58" x14ac:dyDescent="0.2">
      <c r="A302" s="606"/>
      <c r="B302" s="590" t="s">
        <v>673</v>
      </c>
      <c r="C302" s="588">
        <v>70</v>
      </c>
      <c r="D302" s="273">
        <v>17715068.399999999</v>
      </c>
      <c r="E302" s="274">
        <v>166271</v>
      </c>
      <c r="F302" s="273"/>
      <c r="G302" s="588">
        <v>1</v>
      </c>
      <c r="H302" s="273">
        <v>3937582</v>
      </c>
      <c r="I302" s="588">
        <v>0</v>
      </c>
      <c r="J302" s="273">
        <v>0</v>
      </c>
      <c r="K302" s="588">
        <v>9</v>
      </c>
      <c r="L302" s="273">
        <v>1146985</v>
      </c>
      <c r="M302" s="588">
        <v>4</v>
      </c>
      <c r="N302" s="273">
        <v>403421.82</v>
      </c>
      <c r="O302" s="588"/>
      <c r="P302" s="273"/>
      <c r="Q302" s="588"/>
      <c r="R302" s="273"/>
      <c r="S302" s="588">
        <v>46</v>
      </c>
      <c r="T302" s="273">
        <v>670387.37</v>
      </c>
      <c r="U302" s="588">
        <v>5</v>
      </c>
      <c r="V302" s="273">
        <v>19980</v>
      </c>
      <c r="W302" s="588">
        <v>1</v>
      </c>
      <c r="X302" s="273">
        <v>6400</v>
      </c>
      <c r="Y302" s="274">
        <v>294</v>
      </c>
      <c r="Z302" s="273">
        <v>40075.21</v>
      </c>
      <c r="AA302" s="274">
        <v>21</v>
      </c>
      <c r="AB302" s="273">
        <v>80593.14</v>
      </c>
      <c r="AC302" s="274">
        <v>254</v>
      </c>
      <c r="AD302" s="273">
        <v>51323.11</v>
      </c>
      <c r="AE302" s="274">
        <v>309</v>
      </c>
      <c r="AF302" s="273">
        <v>40405.21</v>
      </c>
      <c r="AG302" s="588"/>
      <c r="AH302" s="273"/>
      <c r="AI302" s="588">
        <v>2</v>
      </c>
      <c r="AJ302" s="273">
        <v>0</v>
      </c>
      <c r="AK302" s="588">
        <v>4</v>
      </c>
      <c r="AL302" s="273">
        <v>20143782</v>
      </c>
      <c r="AM302" s="274">
        <v>73372</v>
      </c>
      <c r="AN302" s="588">
        <v>25</v>
      </c>
      <c r="AO302" s="273">
        <v>15368994.65</v>
      </c>
      <c r="AP302" s="274">
        <v>112529</v>
      </c>
      <c r="AQ302" s="588">
        <v>15</v>
      </c>
      <c r="AR302" s="273">
        <v>119161.32</v>
      </c>
      <c r="AS302" s="588">
        <v>7</v>
      </c>
      <c r="AT302" s="273">
        <v>481170.49</v>
      </c>
      <c r="AW302" s="51">
        <f>SUM(C302,G302,I302,K302,M302,S302,U302,W302,Y302,AA302,AC302,AE302,AG302,AI302,AK302,AN302,AQ302,AS302)</f>
        <v>1067</v>
      </c>
      <c r="AX302" s="51"/>
      <c r="AY302">
        <v>2025</v>
      </c>
      <c r="AZ302">
        <f t="shared" si="46"/>
        <v>71</v>
      </c>
      <c r="BA302">
        <f t="shared" si="47"/>
        <v>4</v>
      </c>
      <c r="BB302" s="261">
        <f t="shared" si="48"/>
        <v>21652650.399999999</v>
      </c>
      <c r="BC302" s="261">
        <f t="shared" si="49"/>
        <v>20143782</v>
      </c>
      <c r="BE302" s="84">
        <f>SUM(BB291:BB302)</f>
        <v>292636286.91999996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14049</v>
      </c>
    </row>
    <row r="303" spans="1:58" ht="12.75" customHeight="1" x14ac:dyDescent="0.2">
      <c r="A303" s="607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8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8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8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8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8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8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8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8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8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8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9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292636286.91999996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9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40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40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40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40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40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40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40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40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40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40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1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9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40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40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40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40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40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40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40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40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40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40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1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9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40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40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40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40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40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40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40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40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40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40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1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9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2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2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2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2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2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2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2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2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2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2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3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9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2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2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2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2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2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2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2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2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2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2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3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9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40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40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40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40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40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40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40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40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40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40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1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9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40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40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40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40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40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40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40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40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40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40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1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9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40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40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40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40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40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40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40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40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40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40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1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9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40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40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40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40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40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40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40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40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40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40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1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9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40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40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40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40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40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40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40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40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40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40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1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9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40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40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40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40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40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40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40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40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40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40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1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9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40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40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40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40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40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40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40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40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40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40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1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9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40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40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40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40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40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40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40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40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40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40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1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9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40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40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40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40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40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40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40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40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40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40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1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9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40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40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40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40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40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40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40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40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40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40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1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9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40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40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40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40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40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40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40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40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40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40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1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9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40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40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40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40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40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40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40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40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40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40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1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9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40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40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40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40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40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40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40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40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40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40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1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9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40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40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40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40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40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40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40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40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40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40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1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  <mergeCell ref="A63:A74"/>
    <mergeCell ref="A75:A86"/>
    <mergeCell ref="A87:A98"/>
    <mergeCell ref="A3:A14"/>
    <mergeCell ref="A15:A26"/>
    <mergeCell ref="A27:A38"/>
    <mergeCell ref="A39:A50"/>
    <mergeCell ref="A51:A62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9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40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40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40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40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40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40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40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40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40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40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1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9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40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40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40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40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40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40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40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40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40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40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1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9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40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40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40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40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40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40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40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40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40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40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1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9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2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2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2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2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2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2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2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2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2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2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3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9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2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2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2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2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2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2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2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2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2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2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3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9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40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40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40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40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40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40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40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40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40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40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1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9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40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40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40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40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40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40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40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40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40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40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1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9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40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40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40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40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40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40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40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40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40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40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1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9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40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40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40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40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40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40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40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40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40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40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1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9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40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40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40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40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40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40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40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40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40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40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1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9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40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40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40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40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40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40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40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40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40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40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1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9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40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40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40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40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40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40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40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40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40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40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1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9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40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40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40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40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40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40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40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40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40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40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1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9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40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40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40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40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40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40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40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40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40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40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1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9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40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40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40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40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40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40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40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40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40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40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1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9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40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40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40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40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40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40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40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40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40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40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1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9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40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40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40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40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40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40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40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40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40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40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1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9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40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40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40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40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40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40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40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40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40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40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1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9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40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40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40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40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40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40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40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40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40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40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1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9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40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40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40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40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40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40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40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40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40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40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1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9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40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40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40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40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40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40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40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40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40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40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1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9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40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40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40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40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40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40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40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40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40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40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1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9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2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2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2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2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2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2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2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2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2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2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3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9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2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2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2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2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2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2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2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2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2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2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3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9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40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40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40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40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40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40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40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40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40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40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1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9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40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40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40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40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40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40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40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40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40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40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1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9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40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40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40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40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40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40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40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40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40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40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1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9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40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40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40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40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40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40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40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40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40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40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1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9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40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40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40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40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40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40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40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40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40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40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1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9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40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40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40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40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40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40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40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40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40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40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1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9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40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40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40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40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40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40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40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40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40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40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1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9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40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40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40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40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40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40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40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40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40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40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1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9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40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40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40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40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40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40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40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40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40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40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1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9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40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40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40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40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40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40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40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40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40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40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1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9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40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40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40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40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40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40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40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40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40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40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1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9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40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40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40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40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40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40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40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40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40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40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1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9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40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40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40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40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40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40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40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40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40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40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1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9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40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40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40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40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40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40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40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40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40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40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1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4" t="s">
        <v>515</v>
      </c>
      <c r="D3" s="644"/>
      <c r="E3" s="644"/>
      <c r="F3" s="493"/>
      <c r="G3" s="644" t="s">
        <v>514</v>
      </c>
      <c r="H3" s="644"/>
      <c r="I3" s="644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4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5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5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5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5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5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5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5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5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5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5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5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5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5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5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5"/>
      <c r="O16" s="615"/>
      <c r="P16" s="614"/>
      <c r="Q16" s="614"/>
      <c r="R16" s="615"/>
      <c r="S16" s="615"/>
    </row>
    <row r="17" spans="1:62" x14ac:dyDescent="0.2">
      <c r="A17" s="605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5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5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5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5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5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6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4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5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5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5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5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5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5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5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5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5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5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5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5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5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5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5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5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5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5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5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5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6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1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2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2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2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2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2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2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2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2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2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2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2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2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2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2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2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2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2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2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2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2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3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1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2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2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2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2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2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2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2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2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2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2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2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2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2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2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2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2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2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2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2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2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3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25" activePane="bottomLeft" state="frozen"/>
      <selection pane="bottomLeft" activeCell="H241" sqref="H241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4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5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5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5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5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5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5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5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5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5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5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6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4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5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5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5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5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5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5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5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5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5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5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6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4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5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5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5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5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5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5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5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5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5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5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6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4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5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5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5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5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5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5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5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5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5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5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6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4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5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5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5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5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5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5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5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5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5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5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6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4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5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5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5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5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5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5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5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5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5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5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6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4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5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5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5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5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5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5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5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5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5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5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6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4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5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5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5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5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5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5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5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5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5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5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6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4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5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5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5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5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5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5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5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5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5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5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6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4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5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5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5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5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5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5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5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5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5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5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6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4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5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5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5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5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5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5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5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5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5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5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6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4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5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5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5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5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5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5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5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5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5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5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6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4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5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5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5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5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5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5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5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5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5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5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6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4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5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5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5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5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5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5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5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5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5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5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6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4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5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5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5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5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5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5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5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5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5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5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6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4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5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5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5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5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5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5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5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5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5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5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6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4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5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5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5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5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5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5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5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5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5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5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6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4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5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5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5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5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5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5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5"/>
      <c r="B235" s="217" t="s">
        <v>669</v>
      </c>
      <c r="C235" s="417">
        <f>SUM('Summary Data'!C298)</f>
        <v>97</v>
      </c>
      <c r="D235" s="417">
        <v>9</v>
      </c>
      <c r="E235" s="417">
        <v>76</v>
      </c>
      <c r="F235" s="417">
        <f>SUM('Summary Data'!AK298)</f>
        <v>3</v>
      </c>
      <c r="G235" s="417">
        <f>SUM('Summary Data'!AN298)</f>
        <v>15</v>
      </c>
    </row>
    <row r="236" spans="1:7" x14ac:dyDescent="0.2">
      <c r="A236" s="605"/>
      <c r="B236" s="219" t="s">
        <v>670</v>
      </c>
      <c r="C236" s="417">
        <v>73</v>
      </c>
      <c r="D236" s="417">
        <v>0</v>
      </c>
      <c r="E236" s="417">
        <v>0</v>
      </c>
      <c r="F236" s="417">
        <v>6</v>
      </c>
      <c r="G236" s="417">
        <v>20</v>
      </c>
    </row>
    <row r="237" spans="1:7" x14ac:dyDescent="0.2">
      <c r="A237" s="605"/>
      <c r="B237" s="217" t="s">
        <v>671</v>
      </c>
      <c r="C237" s="417">
        <v>98</v>
      </c>
      <c r="D237" s="417">
        <v>2</v>
      </c>
      <c r="E237" s="417">
        <v>36</v>
      </c>
      <c r="F237" s="417">
        <v>5</v>
      </c>
      <c r="G237" s="417">
        <v>13</v>
      </c>
    </row>
    <row r="238" spans="1:7" x14ac:dyDescent="0.2">
      <c r="A238" s="605"/>
      <c r="B238" s="217" t="s">
        <v>672</v>
      </c>
      <c r="C238" s="417">
        <v>91</v>
      </c>
      <c r="D238" s="417">
        <v>0</v>
      </c>
      <c r="E238" s="417">
        <v>0</v>
      </c>
      <c r="F238" s="417">
        <v>7</v>
      </c>
      <c r="G238" s="417">
        <v>15</v>
      </c>
    </row>
    <row r="239" spans="1:7" x14ac:dyDescent="0.2">
      <c r="A239" s="606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1032</v>
      </c>
      <c r="D240" s="293">
        <f>SUM(D228:D239)</f>
        <v>23</v>
      </c>
      <c r="E240" s="293">
        <f>SUM(E228:E239)</f>
        <v>207</v>
      </c>
      <c r="F240" s="293">
        <f>SUM(F228:F239)</f>
        <v>53</v>
      </c>
      <c r="G240" s="297">
        <f>SUM(G228:G239)</f>
        <v>182</v>
      </c>
    </row>
    <row r="241" spans="1:7" x14ac:dyDescent="0.2">
      <c r="A241" s="604" t="s">
        <v>660</v>
      </c>
      <c r="B241" s="221" t="s">
        <v>661</v>
      </c>
      <c r="C241" s="193">
        <v>70</v>
      </c>
      <c r="D241" s="193">
        <v>1</v>
      </c>
      <c r="E241" s="193">
        <v>24</v>
      </c>
      <c r="F241" s="193">
        <v>4</v>
      </c>
      <c r="G241" s="193">
        <v>25</v>
      </c>
    </row>
    <row r="242" spans="1:7" x14ac:dyDescent="0.2">
      <c r="A242" s="605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5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5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5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5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5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5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5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5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5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6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70</v>
      </c>
      <c r="D253" s="293">
        <f>SUM(D241:D252)</f>
        <v>1</v>
      </c>
      <c r="E253" s="293">
        <f>SUM(E241:E252)</f>
        <v>24</v>
      </c>
      <c r="F253" s="293">
        <f>SUM(F241:F252)</f>
        <v>4</v>
      </c>
      <c r="G253" s="297">
        <f>SUM(G241:G252)</f>
        <v>25</v>
      </c>
    </row>
  </sheetData>
  <mergeCells count="19">
    <mergeCell ref="A228:A239"/>
    <mergeCell ref="A241:A252"/>
    <mergeCell ref="A163:A174"/>
    <mergeCell ref="A215:A226"/>
    <mergeCell ref="A202:A213"/>
    <mergeCell ref="A189:A200"/>
    <mergeCell ref="A176:A187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3" activePane="bottomLeft" state="frozen"/>
      <selection pane="bottomLeft" activeCell="D238" sqref="D238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5" t="s">
        <v>157</v>
      </c>
      <c r="D6" s="615"/>
      <c r="E6" s="615" t="s">
        <v>158</v>
      </c>
      <c r="F6" s="615"/>
      <c r="G6" s="616" t="s">
        <v>161</v>
      </c>
      <c r="H6" s="616"/>
      <c r="I6" s="615" t="s">
        <v>157</v>
      </c>
      <c r="J6" s="615"/>
      <c r="K6" s="615" t="s">
        <v>158</v>
      </c>
      <c r="L6" s="615"/>
      <c r="M6" s="616" t="s">
        <v>161</v>
      </c>
      <c r="N6" s="616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4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5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5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5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5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5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5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5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5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5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5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6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4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5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5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5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5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5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5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5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5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5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5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6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4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5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5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5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5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5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5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5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5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5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5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6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4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5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5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5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5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5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5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5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5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5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5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6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4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5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5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5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5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5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5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5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5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5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5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6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4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5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5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5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5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5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5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5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5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5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5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6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4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5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5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5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5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5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5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5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5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5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5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6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4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5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5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5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5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5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5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5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5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5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5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6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4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5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5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5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5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5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5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5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5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5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5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6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4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5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5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5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5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5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5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5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5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5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5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6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4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5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5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5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5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5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5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5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5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5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5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6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21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2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2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2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5"/>
      <c r="V143" s="625"/>
      <c r="W143" s="626"/>
      <c r="X143" s="626"/>
      <c r="Y143" s="95"/>
      <c r="AF143" s="29"/>
    </row>
    <row r="144" spans="1:32" ht="14.25" hidden="1" x14ac:dyDescent="0.2">
      <c r="A144" s="622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2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2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2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2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2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2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2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21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2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2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2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2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2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2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2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2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2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2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2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21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2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2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2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2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2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2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2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2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2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2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2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21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2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2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2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2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2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2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2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2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2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2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2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21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2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2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2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2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2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2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2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2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2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2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2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21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2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2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2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2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2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2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2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2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2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2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2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21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2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2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2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2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2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2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2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2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2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2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3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21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2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2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2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2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2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2"/>
      <c r="B230" s="421" t="s">
        <v>667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2"/>
      <c r="B231" s="421" t="s">
        <v>669</v>
      </c>
      <c r="C231" s="65">
        <f>SUM('Summary Data'!C298,'Summary Data'!G298)</f>
        <v>173</v>
      </c>
      <c r="D231" s="66">
        <f>SUM('Summary Data'!D298,'Summary Data'!H298,'Summary Data'!J298)</f>
        <v>33823946.829999998</v>
      </c>
      <c r="E231" s="65">
        <f>SUM('Summary Data'!C289,'Summary Data'!G289)</f>
        <v>123</v>
      </c>
      <c r="F231" s="101">
        <f>SUM('Summary Data'!D289,'Summary Data'!H289,'Summary Data'!J289)</f>
        <v>24124722.52</v>
      </c>
      <c r="G231" s="89">
        <f t="shared" ref="G231:G232" si="108">(C231-E231)/C231</f>
        <v>0.28901734104046245</v>
      </c>
      <c r="H231" s="89">
        <f t="shared" ref="H231:H232" si="109">(D231-F231)/D231</f>
        <v>0.28675613637724012</v>
      </c>
      <c r="I231" s="65">
        <f>SUM('Summary Data'!AK298)</f>
        <v>3</v>
      </c>
      <c r="J231" s="101">
        <f>SUM('Summary Data'!AL298)</f>
        <v>2985107</v>
      </c>
      <c r="K231" s="65">
        <f>SUM('Summary Data'!AK289)</f>
        <v>9</v>
      </c>
      <c r="L231" s="101">
        <f>SUM('Summary Data'!AL289)</f>
        <v>26839177.280000001</v>
      </c>
      <c r="M231" s="89">
        <f t="shared" ref="M231:M232" si="110">(I231-K231)/I231</f>
        <v>-2</v>
      </c>
      <c r="N231" s="89">
        <f t="shared" ref="N231:N232" si="111">(J231-L231)/J231</f>
        <v>-7.9910268811134744</v>
      </c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2"/>
      <c r="B232" s="422" t="s">
        <v>670</v>
      </c>
      <c r="C232" s="65">
        <f>SUM('Summary Data'!C299,'Summary Data'!G299)</f>
        <v>73</v>
      </c>
      <c r="D232" s="66">
        <f>SUM('Summary Data'!D299,'Summary Data'!H299,'Summary Data'!J299)</f>
        <v>17537527</v>
      </c>
      <c r="E232" s="65">
        <f>SUM('Summary Data'!C290,'Summary Data'!G290)</f>
        <v>111</v>
      </c>
      <c r="F232" s="101">
        <f>SUM('Summary Data'!D290,'Summary Data'!H290,'Summary Data'!J290)</f>
        <v>22915471.98</v>
      </c>
      <c r="G232" s="89">
        <f t="shared" si="108"/>
        <v>-0.52054794520547942</v>
      </c>
      <c r="H232" s="89">
        <f t="shared" si="109"/>
        <v>-0.30665355383344528</v>
      </c>
      <c r="I232" s="65">
        <f>SUM('Summary Data'!AK299)</f>
        <v>6</v>
      </c>
      <c r="J232" s="101">
        <f>SUM('Summary Data'!AL299)</f>
        <v>15117411</v>
      </c>
      <c r="K232" s="65">
        <f>SUM('Summary Data'!AK290)</f>
        <v>4</v>
      </c>
      <c r="L232" s="101">
        <f>SUM('Summary Data'!AL290)</f>
        <v>5194546</v>
      </c>
      <c r="M232" s="89">
        <f t="shared" si="110"/>
        <v>0.33333333333333331</v>
      </c>
      <c r="N232" s="89">
        <f t="shared" si="111"/>
        <v>0.65638653338193953</v>
      </c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2"/>
      <c r="B233" s="421" t="s">
        <v>671</v>
      </c>
      <c r="C233" s="65">
        <f>SUM('Summary Data'!C300,'Summary Data'!G300)</f>
        <v>134</v>
      </c>
      <c r="D233" s="66">
        <f>SUM('Summary Data'!D300,'Summary Data'!H300,'Summary Data'!J300)</f>
        <v>29273018</v>
      </c>
      <c r="E233" s="65">
        <f>SUM('Summary Data'!C291,'Summary Data'!G291)</f>
        <v>66</v>
      </c>
      <c r="F233" s="101">
        <f>SUM('Summary Data'!D291,'Summary Data'!H291,'Summary Data'!J291)</f>
        <v>15586489.970000001</v>
      </c>
      <c r="G233" s="89">
        <f t="shared" ref="G233" si="112">(C233-E233)/C233</f>
        <v>0.5074626865671642</v>
      </c>
      <c r="H233" s="89">
        <f t="shared" ref="H233" si="113">(D233-F233)/D233</f>
        <v>0.46754755625128913</v>
      </c>
      <c r="I233" s="65">
        <f>SUM('Summary Data'!AK300)</f>
        <v>5</v>
      </c>
      <c r="J233" s="101">
        <f>SUM('Summary Data'!AL300)</f>
        <v>16786468</v>
      </c>
      <c r="K233" s="65">
        <f>SUM('Summary Data'!AK291)</f>
        <v>7</v>
      </c>
      <c r="L233" s="101">
        <f>SUM('Summary Data'!AL291)</f>
        <v>38530929</v>
      </c>
      <c r="M233" s="89">
        <f t="shared" ref="M233" si="114">(I233-K233)/I233</f>
        <v>-0.4</v>
      </c>
      <c r="N233" s="89">
        <f t="shared" ref="N233" si="115">(J233-L233)/J233</f>
        <v>-1.2953565336079036</v>
      </c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2"/>
      <c r="B234" s="421" t="s">
        <v>672</v>
      </c>
      <c r="C234" s="65">
        <f>SUM('Summary Data'!C301,'Summary Data'!G301)</f>
        <v>91</v>
      </c>
      <c r="D234" s="66">
        <f>SUM('Summary Data'!D301,'Summary Data'!H301,'Summary Data'!J301)</f>
        <v>21646652.210000001</v>
      </c>
      <c r="E234" s="65">
        <f>SUM('Summary Data'!C292,'Summary Data'!G292)</f>
        <v>120</v>
      </c>
      <c r="F234" s="101">
        <f>SUM('Summary Data'!D292,'Summary Data'!H292,'Summary Data'!J292)</f>
        <v>29297890.77</v>
      </c>
      <c r="G234" s="89">
        <f t="shared" ref="G234" si="116">(C234-E234)/C234</f>
        <v>-0.31868131868131866</v>
      </c>
      <c r="H234" s="89">
        <f t="shared" ref="H234" si="117">(D234-F234)/D234</f>
        <v>-0.35346059454243889</v>
      </c>
      <c r="I234" s="65">
        <f>SUM('Summary Data'!AK301)</f>
        <v>7</v>
      </c>
      <c r="J234" s="101">
        <f>SUM('Summary Data'!AL301)</f>
        <v>28598768</v>
      </c>
      <c r="K234" s="65">
        <f>SUM('Summary Data'!AK292)</f>
        <v>4</v>
      </c>
      <c r="L234" s="101">
        <f>SUM('Summary Data'!AL292)</f>
        <v>15179642</v>
      </c>
      <c r="M234" s="89">
        <f t="shared" ref="M234" si="118">(I234-K234)/I234</f>
        <v>0.42857142857142855</v>
      </c>
      <c r="N234" s="89">
        <f t="shared" ref="N234" si="119">(J234-L234)/J234</f>
        <v>0.46922042236225003</v>
      </c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2"/>
      <c r="B235" s="423" t="s">
        <v>685</v>
      </c>
      <c r="C235" s="65"/>
      <c r="D235" s="603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21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2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2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2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2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2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2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2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2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2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2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3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19" t="s">
        <v>157</v>
      </c>
      <c r="D250" s="619"/>
      <c r="E250" s="619" t="s">
        <v>158</v>
      </c>
      <c r="F250" s="619"/>
      <c r="G250" s="617" t="s">
        <v>161</v>
      </c>
      <c r="H250" s="617"/>
      <c r="I250" s="620" t="s">
        <v>157</v>
      </c>
      <c r="J250" s="620"/>
      <c r="K250" s="620" t="s">
        <v>158</v>
      </c>
      <c r="L250" s="620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20">(C253-E253)/C253</f>
        <v>-0.93846153846153846</v>
      </c>
      <c r="H253" s="520">
        <f t="shared" si="120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20"/>
        <v>-9.7402597402597407E-2</v>
      </c>
      <c r="H254" s="520">
        <f t="shared" si="120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20"/>
        <v>-0.23200000000000001</v>
      </c>
      <c r="H255" s="520">
        <f t="shared" si="120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21">(I255-K255)/I255</f>
        <v>-0.65714285714285714</v>
      </c>
      <c r="N255" s="520">
        <f t="shared" si="121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20"/>
        <v>-0.22789783889980353</v>
      </c>
      <c r="H256" s="520">
        <f t="shared" si="120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21"/>
        <v>-9.375E-2</v>
      </c>
      <c r="N256" s="520">
        <f t="shared" si="121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20"/>
        <v>0.12991452991452992</v>
      </c>
      <c r="H257" s="520">
        <f t="shared" si="120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21"/>
        <v>0.1111111111111111</v>
      </c>
      <c r="N257" s="520">
        <f t="shared" si="121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22">(C259-E259)/C259</f>
        <v>0.25642857142857145</v>
      </c>
      <c r="H259" s="520">
        <f t="shared" si="122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23">(I259-K259)/I259</f>
        <v>0.10169491525423729</v>
      </c>
      <c r="N259" s="520">
        <f t="shared" si="123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22"/>
        <v>-0.13636363636363635</v>
      </c>
      <c r="H260" s="520">
        <f t="shared" si="122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23"/>
        <v>-5.3571428571428568E-2</v>
      </c>
      <c r="N260" s="520">
        <f t="shared" si="123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24">(C261-E261)/C261</f>
        <v>0.16190476190476191</v>
      </c>
      <c r="H261" s="520">
        <f t="shared" si="122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23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24"/>
        <v>0.14881297046902142</v>
      </c>
      <c r="H262" s="520">
        <f t="shared" ref="H262:H267" si="125">(D262-F262)/D262</f>
        <v>0.18657433496875203</v>
      </c>
      <c r="I262" s="105">
        <f>SUM(I119:I130)</f>
        <v>51</v>
      </c>
      <c r="J262" s="115">
        <f>SUM(J119:J249)</f>
        <v>1661685457.7390001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26">(I262-K262)/I262</f>
        <v>-0.47058823529411764</v>
      </c>
      <c r="N262" s="520">
        <f t="shared" si="126"/>
        <v>0.93669548902887345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4464035939.460001</v>
      </c>
      <c r="G263" s="520">
        <f t="shared" si="124"/>
        <v>0.28458989229494613</v>
      </c>
      <c r="H263" s="520">
        <f t="shared" si="125"/>
        <v>-8.3912879614831599</v>
      </c>
      <c r="I263" s="105">
        <f>SUM(I131:I142)</f>
        <v>80</v>
      </c>
      <c r="J263" s="115">
        <f>SUM(J131:J250)</f>
        <v>1589056401.1390002</v>
      </c>
      <c r="K263" s="105">
        <f>SUM(K131:K142)</f>
        <v>51</v>
      </c>
      <c r="L263" s="115">
        <f>SUM(L131:L250)</f>
        <v>1554398741.579</v>
      </c>
      <c r="M263" s="520">
        <f t="shared" si="126"/>
        <v>0.36249999999999999</v>
      </c>
      <c r="N263" s="520">
        <f t="shared" si="126"/>
        <v>2.1810213618068147E-2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18413</v>
      </c>
      <c r="D264" s="123">
        <f>SUM(D143:D249)</f>
        <v>3939508835.1800008</v>
      </c>
      <c r="E264" s="124">
        <f>SUM(E143:E249)</f>
        <v>19533</v>
      </c>
      <c r="F264" s="123">
        <f>SUM(F143:F251)</f>
        <v>4097415561.3600011</v>
      </c>
      <c r="G264" s="520">
        <f t="shared" si="124"/>
        <v>-6.0826589909303209E-2</v>
      </c>
      <c r="H264" s="520">
        <f t="shared" si="125"/>
        <v>-4.0082846056819506E-2</v>
      </c>
      <c r="I264" s="105">
        <f>SUM(I143:I249)</f>
        <v>630</v>
      </c>
      <c r="J264" s="115">
        <f>SUM(J143:J251)</f>
        <v>1446335978.9790001</v>
      </c>
      <c r="K264" s="105">
        <f>SUM(K143:K249)</f>
        <v>655</v>
      </c>
      <c r="L264" s="115">
        <f>SUM(L143:L251)</f>
        <v>1481769684.9790001</v>
      </c>
      <c r="M264" s="520">
        <f t="shared" si="126"/>
        <v>-3.968253968253968E-2</v>
      </c>
      <c r="N264" s="537">
        <f t="shared" si="126"/>
        <v>-2.4498945276196074E-2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27">SUM(C155:C166)</f>
        <v>3024</v>
      </c>
      <c r="D265" s="524">
        <f t="shared" si="127"/>
        <v>602250355.85000002</v>
      </c>
      <c r="E265" s="526">
        <f t="shared" si="127"/>
        <v>3137</v>
      </c>
      <c r="F265" s="500">
        <f t="shared" si="127"/>
        <v>593981144.35000002</v>
      </c>
      <c r="G265" s="520">
        <f t="shared" si="124"/>
        <v>-3.7367724867724869E-2</v>
      </c>
      <c r="H265" s="520">
        <f t="shared" si="125"/>
        <v>1.3730521567445246E-2</v>
      </c>
      <c r="I265" s="124">
        <f t="shared" ref="I265:L266" si="128">SUM(I155:I166)</f>
        <v>68</v>
      </c>
      <c r="J265" s="500">
        <f t="shared" si="128"/>
        <v>163801963.78999999</v>
      </c>
      <c r="K265" s="124">
        <f t="shared" si="128"/>
        <v>108</v>
      </c>
      <c r="L265" s="500">
        <f t="shared" si="128"/>
        <v>154033146.99000001</v>
      </c>
      <c r="M265" s="520">
        <f t="shared" ref="M265:N267" si="129">(I265-K265)/I265</f>
        <v>-0.58823529411764708</v>
      </c>
      <c r="N265" s="520">
        <f t="shared" si="129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27"/>
        <v>2943</v>
      </c>
      <c r="D266" s="524">
        <f t="shared" si="127"/>
        <v>589695858.70999992</v>
      </c>
      <c r="E266" s="526">
        <f t="shared" si="127"/>
        <v>3271</v>
      </c>
      <c r="F266" s="500">
        <f t="shared" si="127"/>
        <v>615492757.96000004</v>
      </c>
      <c r="G266" s="520">
        <f t="shared" si="124"/>
        <v>-0.11145090044172613</v>
      </c>
      <c r="H266" s="520">
        <f t="shared" si="125"/>
        <v>-4.374610889490152E-2</v>
      </c>
      <c r="I266" s="124">
        <f t="shared" si="128"/>
        <v>60</v>
      </c>
      <c r="J266" s="500">
        <f t="shared" si="128"/>
        <v>151274416.78999999</v>
      </c>
      <c r="K266" s="124">
        <f t="shared" si="128"/>
        <v>104</v>
      </c>
      <c r="L266" s="500">
        <f t="shared" si="128"/>
        <v>141886718.99000001</v>
      </c>
      <c r="M266" s="520">
        <f t="shared" si="129"/>
        <v>-0.73333333333333328</v>
      </c>
      <c r="N266" s="520">
        <f t="shared" si="129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24"/>
        <v>-0.10972477064220183</v>
      </c>
      <c r="H267" s="520">
        <f t="shared" si="125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29"/>
        <v>0.34090909090909088</v>
      </c>
      <c r="N267" s="520">
        <f t="shared" si="129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30">(C268-E268)/C268</f>
        <v>-2.5985275010827199E-2</v>
      </c>
      <c r="H268" s="520">
        <f t="shared" si="130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31">(I268-K268)/I268</f>
        <v>0.26666666666666666</v>
      </c>
      <c r="N268" s="520">
        <f t="shared" si="131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30"/>
        <v>5.9040590405904057E-2</v>
      </c>
      <c r="H269" s="520">
        <f t="shared" si="130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31"/>
        <v>0.16279069767441862</v>
      </c>
      <c r="N269" s="520">
        <f t="shared" si="131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30"/>
        <v>-0.31166797180892719</v>
      </c>
      <c r="H270" s="520">
        <f t="shared" si="130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31"/>
        <v>-0.5</v>
      </c>
      <c r="N270" s="520">
        <f t="shared" si="131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965</v>
      </c>
      <c r="D271" s="524">
        <f>SUM(D227:D238)</f>
        <v>208104224.37</v>
      </c>
      <c r="E271" s="526">
        <f>SUM(E215:E226)</f>
        <v>2018</v>
      </c>
      <c r="F271" s="524">
        <f>SUM(F215:F226)</f>
        <v>424021030.56</v>
      </c>
      <c r="G271" s="520">
        <f t="shared" ref="G271" si="132">(C271-E271)/C271</f>
        <v>-1.0911917098445596</v>
      </c>
      <c r="H271" s="520">
        <f t="shared" ref="H271" si="133">(D271-F271)/D271</f>
        <v>-1.0375416781838585</v>
      </c>
      <c r="I271" s="526">
        <f>SUM(I227:I238)</f>
        <v>39</v>
      </c>
      <c r="J271" s="524">
        <f>SUM(J227:J238)</f>
        <v>90090330.159999996</v>
      </c>
      <c r="K271" s="526">
        <f>SUM(K215:K226)</f>
        <v>93</v>
      </c>
      <c r="L271" s="524">
        <f>SUM(L215:L226)</f>
        <v>112782633.529</v>
      </c>
      <c r="M271" s="520">
        <f t="shared" ref="M271" si="134">(I271-K271)/I271</f>
        <v>-1.3846153846153846</v>
      </c>
      <c r="N271" s="520">
        <f t="shared" ref="N271" si="135">(J271-L271)/J271</f>
        <v>-0.25188389618173873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19" t="s">
        <v>157</v>
      </c>
      <c r="D274" s="619"/>
      <c r="E274" s="619" t="s">
        <v>158</v>
      </c>
      <c r="F274" s="619"/>
      <c r="G274" s="617" t="s">
        <v>161</v>
      </c>
      <c r="H274" s="617"/>
      <c r="I274" s="620" t="s">
        <v>157</v>
      </c>
      <c r="J274" s="620"/>
      <c r="K274" s="620" t="s">
        <v>158</v>
      </c>
      <c r="L274" s="620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36">(C277-E277)/C277</f>
        <v>-1.4404624277456648</v>
      </c>
      <c r="H277" s="520">
        <f t="shared" si="136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37">(I277-K277)/I277</f>
        <v>3.2786885245901641E-2</v>
      </c>
      <c r="N277" s="520">
        <f t="shared" ref="N277:N294" si="138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36"/>
        <v>-6.0049019607843139E-2</v>
      </c>
      <c r="H278" s="520">
        <f t="shared" si="136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37"/>
        <v>-1.0677966101694916</v>
      </c>
      <c r="N278" s="520">
        <f t="shared" si="138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36"/>
        <v>-0.45454545454545453</v>
      </c>
      <c r="H279" s="520">
        <f t="shared" si="136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37"/>
        <v>-0.37209302325581395</v>
      </c>
      <c r="N279" s="520">
        <f t="shared" si="138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39">(C280-E280)/C280</f>
        <v>1.7793594306049821E-3</v>
      </c>
      <c r="H280" s="520">
        <f t="shared" si="139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40">(I280-K280)/I280</f>
        <v>-0.43333333333333335</v>
      </c>
      <c r="N280" s="520">
        <f t="shared" si="138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39"/>
        <v>-5.8380414312617701E-2</v>
      </c>
      <c r="H281" s="520">
        <f t="shared" si="139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40"/>
        <v>0.26829268292682928</v>
      </c>
      <c r="N281" s="520">
        <f t="shared" si="138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39"/>
        <v>0.43208556149732619</v>
      </c>
      <c r="H282" s="520">
        <f t="shared" si="139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40"/>
        <v>0.14583333333333334</v>
      </c>
      <c r="N282" s="520">
        <f t="shared" si="138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41">(C283-E283)/C283</f>
        <v>0.28297546012269936</v>
      </c>
      <c r="H283" s="520">
        <f t="shared" si="141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42">(I283-K283)/I283</f>
        <v>0.04</v>
      </c>
      <c r="N283" s="520">
        <f t="shared" si="138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41"/>
        <v>4.7479912344777213E-2</v>
      </c>
      <c r="H284" s="520">
        <f t="shared" si="141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42"/>
        <v>7.407407407407407E-2</v>
      </c>
      <c r="N284" s="520">
        <f t="shared" si="138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41"/>
        <v>4.9305555555555554E-2</v>
      </c>
      <c r="H285" s="520">
        <f t="shared" si="141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42"/>
        <v>0.20588235294117646</v>
      </c>
      <c r="N285" s="520">
        <f t="shared" si="138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43">(C286-E286)/C286</f>
        <v>7.4550128534704371E-2</v>
      </c>
      <c r="H286" s="520">
        <f t="shared" si="143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44">(I286-K286)/I286</f>
        <v>-3.0303030303030304E-2</v>
      </c>
      <c r="N286" s="520">
        <f t="shared" si="138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43"/>
        <v>0.28689275893675525</v>
      </c>
      <c r="H287" s="520">
        <f t="shared" si="143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44"/>
        <v>0.16455696202531644</v>
      </c>
      <c r="N287" s="520">
        <f t="shared" si="138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45">SUM(C140:C151)</f>
        <v>3044</v>
      </c>
      <c r="D288" s="123">
        <f t="shared" si="145"/>
        <v>565669330.77999997</v>
      </c>
      <c r="E288" s="124">
        <f t="shared" si="145"/>
        <v>2182</v>
      </c>
      <c r="F288" s="123">
        <f t="shared" si="145"/>
        <v>435729574.30000007</v>
      </c>
      <c r="G288" s="520">
        <f t="shared" si="143"/>
        <v>0.28318002628120892</v>
      </c>
      <c r="H288" s="520">
        <f t="shared" si="143"/>
        <v>0.22970974279412729</v>
      </c>
      <c r="I288" s="105">
        <f t="shared" ref="I288:L290" si="146">SUM(I140:I151)</f>
        <v>79</v>
      </c>
      <c r="J288" s="115">
        <f t="shared" si="146"/>
        <v>119827840.27</v>
      </c>
      <c r="K288" s="105">
        <f t="shared" si="146"/>
        <v>79</v>
      </c>
      <c r="L288" s="115">
        <f t="shared" si="146"/>
        <v>152909654.16</v>
      </c>
      <c r="M288" s="520">
        <f t="shared" si="144"/>
        <v>0</v>
      </c>
      <c r="N288" s="520">
        <f t="shared" si="138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45"/>
        <v>2917</v>
      </c>
      <c r="D289" s="123">
        <f t="shared" si="145"/>
        <v>549354680.15999997</v>
      </c>
      <c r="E289" s="526">
        <f t="shared" si="145"/>
        <v>2259</v>
      </c>
      <c r="F289" s="123">
        <f t="shared" si="145"/>
        <v>449868429.35000002</v>
      </c>
      <c r="G289" s="521">
        <f t="shared" ref="G289:H291" si="147">(C289-E289)/C289</f>
        <v>0.22557422008913267</v>
      </c>
      <c r="H289" s="521">
        <f t="shared" si="147"/>
        <v>0.18109657458643019</v>
      </c>
      <c r="I289" s="526">
        <f t="shared" si="146"/>
        <v>94</v>
      </c>
      <c r="J289" s="500">
        <f t="shared" si="146"/>
        <v>139656528.30000001</v>
      </c>
      <c r="K289" s="526">
        <f t="shared" si="146"/>
        <v>80</v>
      </c>
      <c r="L289" s="500">
        <f t="shared" si="146"/>
        <v>147112955.16</v>
      </c>
      <c r="M289" s="521">
        <f t="shared" ref="M289:M291" si="148">(I289-K289)/I289</f>
        <v>0.14893617021276595</v>
      </c>
      <c r="N289" s="521">
        <f t="shared" si="138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45"/>
        <v>2943</v>
      </c>
      <c r="D290" s="123">
        <f t="shared" si="145"/>
        <v>553223983.72000003</v>
      </c>
      <c r="E290" s="526">
        <f t="shared" si="145"/>
        <v>2297</v>
      </c>
      <c r="F290" s="123">
        <f t="shared" si="145"/>
        <v>458762857.50999999</v>
      </c>
      <c r="G290" s="520">
        <f t="shared" si="147"/>
        <v>0.21950390757730207</v>
      </c>
      <c r="H290" s="520">
        <f t="shared" si="147"/>
        <v>0.17074662160310297</v>
      </c>
      <c r="I290" s="526">
        <f t="shared" si="146"/>
        <v>101</v>
      </c>
      <c r="J290" s="500">
        <f t="shared" si="146"/>
        <v>134997090.30000001</v>
      </c>
      <c r="K290" s="526">
        <f t="shared" si="146"/>
        <v>86</v>
      </c>
      <c r="L290" s="500">
        <f t="shared" si="146"/>
        <v>150273254.56</v>
      </c>
      <c r="M290" s="520">
        <f t="shared" si="148"/>
        <v>0.14851485148514851</v>
      </c>
      <c r="N290" s="520">
        <f t="shared" si="138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47"/>
        <v>6.2843676355066776E-3</v>
      </c>
      <c r="H291" s="535">
        <f t="shared" si="147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48"/>
        <v>0.23809523809523808</v>
      </c>
      <c r="N291" s="535">
        <f t="shared" si="138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49">(C292-E292)/C292</f>
        <v>-0.11179110567115463</v>
      </c>
      <c r="H292" s="535">
        <f t="shared" si="149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50">(I292-K292)/I292</f>
        <v>0.16981132075471697</v>
      </c>
      <c r="N292" s="535">
        <f t="shared" si="138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49"/>
        <v>-7.477820025348543E-2</v>
      </c>
      <c r="H293" s="535">
        <f t="shared" si="149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50"/>
        <v>0.11956521739130435</v>
      </c>
      <c r="N293" s="535">
        <f t="shared" si="138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51">SUM(C212:C223)</f>
        <v>1661</v>
      </c>
      <c r="D294" s="524">
        <f t="shared" si="151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49"/>
        <v>-0.39012642986152918</v>
      </c>
      <c r="H294" s="535">
        <f t="shared" si="149"/>
        <v>-0.45004106963373469</v>
      </c>
      <c r="I294" s="526">
        <f t="shared" ref="I294:J294" si="152">SUM(I212:I223)</f>
        <v>66</v>
      </c>
      <c r="J294" s="524">
        <f t="shared" si="152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50"/>
        <v>-0.59090909090909094</v>
      </c>
      <c r="N294" s="535">
        <f t="shared" si="138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1239</v>
      </c>
      <c r="D295" s="524">
        <f>SUM(D224:D235)</f>
        <v>271629127.16999996</v>
      </c>
      <c r="E295" s="526">
        <f>SUM(E212:E223)</f>
        <v>2336</v>
      </c>
      <c r="F295" s="524">
        <f>SUM(F212:F223)</f>
        <v>576224190.19000006</v>
      </c>
      <c r="G295" s="535">
        <f t="shared" ref="G295" si="153">(C295-E295)/C295</f>
        <v>-0.88539144471347864</v>
      </c>
      <c r="H295" s="535">
        <f t="shared" ref="H295" si="154">(D295-F295)/D295</f>
        <v>-1.1213637734416027</v>
      </c>
      <c r="I295" s="526">
        <f>SUM(I224:I235)</f>
        <v>53</v>
      </c>
      <c r="J295" s="524">
        <f>SUM(J224:J235)</f>
        <v>147723055.16</v>
      </c>
      <c r="K295" s="526">
        <f>SUM(K212:K223)</f>
        <v>86</v>
      </c>
      <c r="L295" s="524">
        <f>SUM(L212:L223)</f>
        <v>134623414.68900001</v>
      </c>
      <c r="M295" s="535">
        <f t="shared" ref="M295" si="155">(I295-K295)/I295</f>
        <v>-0.62264150943396224</v>
      </c>
      <c r="N295" s="535">
        <f t="shared" ref="N295" si="156">(J295-L295)/J295</f>
        <v>8.8677021043273602E-2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19" t="s">
        <v>157</v>
      </c>
      <c r="D298" s="619"/>
      <c r="E298" s="619" t="s">
        <v>158</v>
      </c>
      <c r="F298" s="619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57">SUM(C253,I253)</f>
        <v>952</v>
      </c>
      <c r="D301" s="115">
        <f t="shared" ref="D301:D317" si="158">SUM(D253,J253)</f>
        <v>291727545</v>
      </c>
      <c r="E301" s="120">
        <f t="shared" ref="E301:E317" si="159">SUM(E253,K253)</f>
        <v>1749</v>
      </c>
      <c r="F301" s="115">
        <f t="shared" ref="F301:F317" si="160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57"/>
        <v>828</v>
      </c>
      <c r="D302" s="115">
        <f t="shared" si="158"/>
        <v>228801922</v>
      </c>
      <c r="E302" s="120">
        <f t="shared" si="159"/>
        <v>952</v>
      </c>
      <c r="F302" s="115">
        <f t="shared" si="160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57"/>
        <v>660</v>
      </c>
      <c r="D303" s="115">
        <f t="shared" si="158"/>
        <v>172705843</v>
      </c>
      <c r="E303" s="120">
        <f t="shared" si="159"/>
        <v>828</v>
      </c>
      <c r="F303" s="115">
        <f t="shared" si="160"/>
        <v>228801922</v>
      </c>
      <c r="G303" s="520">
        <f t="shared" ref="G303:H305" si="161">(C303-E303)/C303</f>
        <v>-0.25454545454545452</v>
      </c>
      <c r="H303" s="520">
        <f t="shared" si="161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57"/>
        <v>541</v>
      </c>
      <c r="D304" s="115">
        <f t="shared" si="158"/>
        <v>149698746</v>
      </c>
      <c r="E304" s="120">
        <f t="shared" si="159"/>
        <v>660</v>
      </c>
      <c r="F304" s="115">
        <f t="shared" si="160"/>
        <v>172705843</v>
      </c>
      <c r="G304" s="520">
        <f t="shared" si="161"/>
        <v>-0.21996303142329021</v>
      </c>
      <c r="H304" s="520">
        <f t="shared" si="161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57"/>
        <v>621</v>
      </c>
      <c r="D305" s="123">
        <f t="shared" si="158"/>
        <v>186450469</v>
      </c>
      <c r="E305" s="526">
        <f t="shared" si="159"/>
        <v>541</v>
      </c>
      <c r="F305" s="123">
        <f t="shared" si="160"/>
        <v>149698746</v>
      </c>
      <c r="G305" s="520">
        <f t="shared" si="161"/>
        <v>0.1288244766505636</v>
      </c>
      <c r="H305" s="520">
        <f t="shared" si="161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57"/>
        <v>1094</v>
      </c>
      <c r="D306" s="123">
        <f t="shared" si="158"/>
        <v>318570422.37</v>
      </c>
      <c r="E306" s="526">
        <f t="shared" si="159"/>
        <v>621</v>
      </c>
      <c r="F306" s="123">
        <f t="shared" si="160"/>
        <v>186450469</v>
      </c>
      <c r="G306" s="520">
        <f t="shared" ref="G306:H308" si="162">(C306-E306)/C306</f>
        <v>0.43235831809872027</v>
      </c>
      <c r="H306" s="520">
        <f t="shared" si="162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57"/>
        <v>1459</v>
      </c>
      <c r="D307" s="212">
        <f t="shared" si="158"/>
        <v>336291184.09000003</v>
      </c>
      <c r="E307" s="527">
        <f t="shared" si="159"/>
        <v>1094</v>
      </c>
      <c r="F307" s="212">
        <f t="shared" si="160"/>
        <v>318570422.37</v>
      </c>
      <c r="G307" s="520">
        <f t="shared" si="162"/>
        <v>0.25017135023989034</v>
      </c>
      <c r="H307" s="520">
        <f t="shared" si="162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57"/>
        <v>1288</v>
      </c>
      <c r="D308" s="525">
        <f t="shared" si="158"/>
        <v>308060039.94999999</v>
      </c>
      <c r="E308" s="527">
        <f t="shared" si="159"/>
        <v>1459</v>
      </c>
      <c r="F308" s="525">
        <f t="shared" si="160"/>
        <v>336291184.09000003</v>
      </c>
      <c r="G308" s="520">
        <f t="shared" si="162"/>
        <v>-0.13276397515527949</v>
      </c>
      <c r="H308" s="520">
        <f t="shared" si="162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57"/>
        <v>1545</v>
      </c>
      <c r="D309" s="525">
        <f t="shared" si="158"/>
        <v>403410610.15999997</v>
      </c>
      <c r="E309" s="527">
        <f t="shared" si="159"/>
        <v>1288</v>
      </c>
      <c r="F309" s="525">
        <f t="shared" si="160"/>
        <v>308060039.94999999</v>
      </c>
      <c r="G309" s="520">
        <f t="shared" ref="G309:H311" si="163">(C309-E309)/C309</f>
        <v>0.16634304207119741</v>
      </c>
      <c r="H309" s="520">
        <f t="shared" si="163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57"/>
        <v>1778</v>
      </c>
      <c r="D310" s="525">
        <f t="shared" si="158"/>
        <v>2028305835.839</v>
      </c>
      <c r="E310" s="527">
        <f t="shared" si="159"/>
        <v>1545</v>
      </c>
      <c r="F310" s="525">
        <f t="shared" si="160"/>
        <v>403410610.15999997</v>
      </c>
      <c r="G310" s="520">
        <f t="shared" si="163"/>
        <v>0.13104611923509563</v>
      </c>
      <c r="H310" s="520">
        <f t="shared" si="163"/>
        <v>0.80110957478306966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57"/>
        <v>2494</v>
      </c>
      <c r="D311" s="525">
        <f t="shared" si="158"/>
        <v>2064394390.7490001</v>
      </c>
      <c r="E311" s="527">
        <f t="shared" si="159"/>
        <v>1778</v>
      </c>
      <c r="F311" s="525">
        <f t="shared" si="160"/>
        <v>6018434681.0390015</v>
      </c>
      <c r="G311" s="520">
        <f t="shared" si="163"/>
        <v>0.28708901363271855</v>
      </c>
      <c r="H311" s="520">
        <f t="shared" si="163"/>
        <v>-1.9153512080874251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57"/>
        <v>19043</v>
      </c>
      <c r="D312" s="525">
        <f t="shared" si="158"/>
        <v>5385844814.1590004</v>
      </c>
      <c r="E312" s="527">
        <f t="shared" si="159"/>
        <v>20188</v>
      </c>
      <c r="F312" s="525">
        <f t="shared" si="160"/>
        <v>5579185246.3390007</v>
      </c>
      <c r="G312" s="520">
        <f t="shared" ref="G312:H314" si="164">(C312-E312)/C312</f>
        <v>-6.0127080817098146E-2</v>
      </c>
      <c r="H312" s="520">
        <f t="shared" si="164"/>
        <v>-3.5897883962739172E-2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57"/>
        <v>3092</v>
      </c>
      <c r="D313" s="525">
        <f t="shared" si="158"/>
        <v>766052319.63999999</v>
      </c>
      <c r="E313" s="527">
        <f t="shared" si="159"/>
        <v>3245</v>
      </c>
      <c r="F313" s="525">
        <f t="shared" si="160"/>
        <v>748014291.34000003</v>
      </c>
      <c r="G313" s="521">
        <f t="shared" si="164"/>
        <v>-4.9482535575679172E-2</v>
      </c>
      <c r="H313" s="521">
        <f t="shared" si="164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57"/>
        <v>3003</v>
      </c>
      <c r="D314" s="525">
        <f t="shared" si="158"/>
        <v>740970275.49999988</v>
      </c>
      <c r="E314" s="527">
        <f t="shared" si="159"/>
        <v>3375</v>
      </c>
      <c r="F314" s="525">
        <f t="shared" si="160"/>
        <v>757379476.95000005</v>
      </c>
      <c r="G314" s="521">
        <f t="shared" si="164"/>
        <v>-0.12387612387612387</v>
      </c>
      <c r="H314" s="521">
        <f t="shared" si="164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57"/>
        <v>2813</v>
      </c>
      <c r="D315" s="525">
        <f t="shared" si="158"/>
        <v>883192038.35000002</v>
      </c>
      <c r="E315" s="527">
        <f t="shared" si="159"/>
        <v>3082</v>
      </c>
      <c r="F315" s="525">
        <f t="shared" si="160"/>
        <v>757607061.6400001</v>
      </c>
      <c r="G315" s="521">
        <f t="shared" ref="G315:H317" si="165">(C315-E315)/C315</f>
        <v>-9.562744400995378E-2</v>
      </c>
      <c r="H315" s="521">
        <f t="shared" si="165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57"/>
        <v>2414</v>
      </c>
      <c r="D316" s="525">
        <f t="shared" si="158"/>
        <v>819749009.5</v>
      </c>
      <c r="E316" s="527">
        <f t="shared" si="159"/>
        <v>2446</v>
      </c>
      <c r="F316" s="525">
        <f t="shared" si="160"/>
        <v>737067754.33999991</v>
      </c>
      <c r="G316" s="521">
        <f t="shared" si="165"/>
        <v>-1.3256006628003313E-2</v>
      </c>
      <c r="H316" s="521">
        <f t="shared" si="165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57"/>
        <v>2254</v>
      </c>
      <c r="D317" s="525">
        <f t="shared" si="158"/>
        <v>710847604.87900007</v>
      </c>
      <c r="E317" s="527">
        <f t="shared" si="159"/>
        <v>2112</v>
      </c>
      <c r="F317" s="525">
        <f t="shared" si="160"/>
        <v>877444923.33999991</v>
      </c>
      <c r="G317" s="521">
        <f t="shared" si="165"/>
        <v>6.2999112688553682E-2</v>
      </c>
      <c r="H317" s="521">
        <f t="shared" si="165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 t="shared" ref="C318:F319" si="166">SUM(C270,I270)</f>
        <v>1327</v>
      </c>
      <c r="D318" s="525">
        <f t="shared" si="166"/>
        <v>370328448.38000005</v>
      </c>
      <c r="E318" s="527">
        <f t="shared" si="166"/>
        <v>1750</v>
      </c>
      <c r="F318" s="525">
        <f t="shared" si="166"/>
        <v>445891618.14899999</v>
      </c>
      <c r="G318" s="521">
        <f t="shared" ref="G318" si="167">(C318-E318)/C318</f>
        <v>-0.31876412961567446</v>
      </c>
      <c r="H318" s="521">
        <f t="shared" ref="H318" si="168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>
        <f t="shared" si="166"/>
        <v>1004</v>
      </c>
      <c r="D319" s="525">
        <f t="shared" si="166"/>
        <v>298194554.52999997</v>
      </c>
      <c r="E319" s="527">
        <f t="shared" si="166"/>
        <v>2111</v>
      </c>
      <c r="F319" s="525">
        <f t="shared" si="166"/>
        <v>536803664.08899999</v>
      </c>
      <c r="G319" s="521">
        <f t="shared" ref="G319" si="169">(C319-E319)/C319</f>
        <v>-1.1025896414342629</v>
      </c>
      <c r="H319" s="521">
        <f t="shared" ref="H319" si="170">(D319-F319)/D319</f>
        <v>-0.80017929883087335</v>
      </c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71">SUM(C277,I277)</f>
        <v>987</v>
      </c>
      <c r="D323" s="115">
        <f t="shared" ref="D323:D339" si="172">SUM(D277,J277)</f>
        <v>363334556</v>
      </c>
      <c r="E323" s="120">
        <f t="shared" ref="E323:E339" si="173">SUM(E277,K277)</f>
        <v>2229</v>
      </c>
      <c r="F323" s="115">
        <f t="shared" ref="F323:F339" si="174">SUM(F277,L277)</f>
        <v>455750474</v>
      </c>
      <c r="G323" s="520">
        <f t="shared" ref="G323:H325" si="175">(C323-E323)/C323</f>
        <v>-1.2583586626139818</v>
      </c>
      <c r="H323" s="520">
        <f t="shared" si="175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71"/>
        <v>875</v>
      </c>
      <c r="D324" s="115">
        <f t="shared" si="172"/>
        <v>239068245</v>
      </c>
      <c r="E324" s="120">
        <f t="shared" si="173"/>
        <v>987</v>
      </c>
      <c r="F324" s="115">
        <f t="shared" si="174"/>
        <v>363334556</v>
      </c>
      <c r="G324" s="520">
        <f t="shared" si="175"/>
        <v>-0.128</v>
      </c>
      <c r="H324" s="520">
        <f t="shared" si="175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71"/>
        <v>604</v>
      </c>
      <c r="D325" s="115">
        <f t="shared" si="172"/>
        <v>161122222</v>
      </c>
      <c r="E325" s="120">
        <f t="shared" si="173"/>
        <v>875</v>
      </c>
      <c r="F325" s="115">
        <f t="shared" si="174"/>
        <v>239068245</v>
      </c>
      <c r="G325" s="520">
        <f t="shared" si="175"/>
        <v>-0.44867549668874174</v>
      </c>
      <c r="H325" s="520">
        <f t="shared" si="175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71"/>
        <v>592</v>
      </c>
      <c r="D326" s="115">
        <f t="shared" si="172"/>
        <v>152673982</v>
      </c>
      <c r="E326" s="120">
        <f t="shared" si="173"/>
        <v>604</v>
      </c>
      <c r="F326" s="115">
        <f t="shared" si="174"/>
        <v>161122222</v>
      </c>
      <c r="G326" s="520">
        <f t="shared" ref="G326:H328" si="176">(C326-E326)/C326</f>
        <v>-2.0270270270270271E-2</v>
      </c>
      <c r="H326" s="520">
        <f t="shared" si="176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71"/>
        <v>572</v>
      </c>
      <c r="D327" s="123">
        <f t="shared" si="172"/>
        <v>181853056</v>
      </c>
      <c r="E327" s="526">
        <f t="shared" si="173"/>
        <v>592</v>
      </c>
      <c r="F327" s="123">
        <f t="shared" si="174"/>
        <v>152673982</v>
      </c>
      <c r="G327" s="520">
        <f t="shared" si="176"/>
        <v>-3.4965034965034968E-2</v>
      </c>
      <c r="H327" s="520">
        <f t="shared" si="176"/>
        <v>0.16045413061411518</v>
      </c>
    </row>
    <row r="328" spans="1:12" hidden="1" x14ac:dyDescent="0.2">
      <c r="B328" s="211" t="s">
        <v>234</v>
      </c>
      <c r="C328" s="526">
        <f t="shared" si="171"/>
        <v>983</v>
      </c>
      <c r="D328" s="123">
        <f t="shared" si="172"/>
        <v>292539208.37</v>
      </c>
      <c r="E328" s="526">
        <f t="shared" si="173"/>
        <v>572</v>
      </c>
      <c r="F328" s="123">
        <f t="shared" si="174"/>
        <v>181853056</v>
      </c>
      <c r="G328" s="520">
        <f t="shared" si="176"/>
        <v>0.41810783316378436</v>
      </c>
      <c r="H328" s="520">
        <f t="shared" si="176"/>
        <v>0.3783634781359137</v>
      </c>
    </row>
    <row r="329" spans="1:12" hidden="1" x14ac:dyDescent="0.2">
      <c r="B329" s="211" t="s">
        <v>270</v>
      </c>
      <c r="C329" s="65">
        <f t="shared" si="171"/>
        <v>1354</v>
      </c>
      <c r="D329" s="66">
        <f t="shared" si="172"/>
        <v>322088140.10000002</v>
      </c>
      <c r="E329" s="65">
        <f t="shared" si="173"/>
        <v>983</v>
      </c>
      <c r="F329" s="66">
        <f t="shared" si="174"/>
        <v>292539208.37</v>
      </c>
      <c r="G329" s="520">
        <f t="shared" ref="G329:H331" si="177">(C329-E329)/C329</f>
        <v>0.27400295420974891</v>
      </c>
      <c r="H329" s="520">
        <f t="shared" si="177"/>
        <v>9.1741756529209184E-2</v>
      </c>
    </row>
    <row r="330" spans="1:12" hidden="1" x14ac:dyDescent="0.2">
      <c r="B330" s="210" t="s">
        <v>285</v>
      </c>
      <c r="C330" s="65">
        <f t="shared" si="171"/>
        <v>1423</v>
      </c>
      <c r="D330" s="66">
        <f t="shared" si="172"/>
        <v>317747439.63999999</v>
      </c>
      <c r="E330" s="65">
        <f t="shared" si="173"/>
        <v>1354</v>
      </c>
      <c r="F330" s="66">
        <f t="shared" si="174"/>
        <v>322088140.10000002</v>
      </c>
      <c r="G330" s="520">
        <f t="shared" si="177"/>
        <v>4.8489107519325371E-2</v>
      </c>
      <c r="H330" s="520">
        <f t="shared" si="177"/>
        <v>-1.366085109896698E-2</v>
      </c>
    </row>
    <row r="331" spans="1:12" hidden="1" x14ac:dyDescent="0.2">
      <c r="B331" s="210" t="s">
        <v>304</v>
      </c>
      <c r="C331" s="65">
        <f t="shared" si="171"/>
        <v>1508</v>
      </c>
      <c r="D331" s="66">
        <f t="shared" si="172"/>
        <v>375393188.15999997</v>
      </c>
      <c r="E331" s="65">
        <f t="shared" si="173"/>
        <v>1423</v>
      </c>
      <c r="F331" s="66">
        <f t="shared" si="174"/>
        <v>317747439.63999999</v>
      </c>
      <c r="G331" s="520">
        <f t="shared" si="177"/>
        <v>5.636604774535809E-2</v>
      </c>
      <c r="H331" s="520">
        <f t="shared" si="177"/>
        <v>0.15356098708810409</v>
      </c>
    </row>
    <row r="332" spans="1:12" hidden="1" x14ac:dyDescent="0.2">
      <c r="B332" s="211" t="s">
        <v>347</v>
      </c>
      <c r="C332" s="65">
        <f t="shared" si="171"/>
        <v>1622</v>
      </c>
      <c r="D332" s="66">
        <f t="shared" si="172"/>
        <v>431685187.31000006</v>
      </c>
      <c r="E332" s="65">
        <f t="shared" si="173"/>
        <v>1508</v>
      </c>
      <c r="F332" s="66">
        <f t="shared" si="174"/>
        <v>375393188.15999997</v>
      </c>
      <c r="G332" s="520">
        <f t="shared" ref="G332:H334" si="178">(C332-E332)/C332</f>
        <v>7.0283600493218246E-2</v>
      </c>
      <c r="H332" s="520">
        <f t="shared" si="178"/>
        <v>0.1304005808046777</v>
      </c>
    </row>
    <row r="333" spans="1:12" x14ac:dyDescent="0.2">
      <c r="B333" s="211" t="s">
        <v>369</v>
      </c>
      <c r="C333" s="65">
        <f t="shared" si="171"/>
        <v>2261</v>
      </c>
      <c r="D333" s="66">
        <f t="shared" si="172"/>
        <v>588639228.46000004</v>
      </c>
      <c r="E333" s="65">
        <f t="shared" si="173"/>
        <v>1622</v>
      </c>
      <c r="F333" s="66">
        <f t="shared" si="174"/>
        <v>431685187.31000006</v>
      </c>
      <c r="G333" s="520">
        <f t="shared" si="178"/>
        <v>0.28261831048208758</v>
      </c>
      <c r="H333" s="520">
        <f t="shared" si="178"/>
        <v>0.26663877220793403</v>
      </c>
    </row>
    <row r="334" spans="1:12" x14ac:dyDescent="0.2">
      <c r="B334" s="211" t="s">
        <v>394</v>
      </c>
      <c r="C334" s="65">
        <f t="shared" si="171"/>
        <v>3123</v>
      </c>
      <c r="D334" s="101">
        <f t="shared" si="172"/>
        <v>685497171.04999995</v>
      </c>
      <c r="E334" s="65">
        <f t="shared" si="173"/>
        <v>2261</v>
      </c>
      <c r="F334" s="101">
        <f t="shared" si="174"/>
        <v>588639228.46000004</v>
      </c>
      <c r="G334" s="533">
        <f t="shared" si="178"/>
        <v>0.27601665065642011</v>
      </c>
      <c r="H334" s="533">
        <f t="shared" si="178"/>
        <v>0.14129590417074839</v>
      </c>
    </row>
    <row r="335" spans="1:12" x14ac:dyDescent="0.2">
      <c r="B335" s="211" t="s">
        <v>419</v>
      </c>
      <c r="C335" s="65">
        <f t="shared" si="171"/>
        <v>3011</v>
      </c>
      <c r="D335" s="101">
        <f t="shared" si="172"/>
        <v>689011208.46000004</v>
      </c>
      <c r="E335" s="65">
        <f t="shared" si="173"/>
        <v>2339</v>
      </c>
      <c r="F335" s="101">
        <f t="shared" si="174"/>
        <v>596981384.50999999</v>
      </c>
      <c r="G335" s="521">
        <f t="shared" ref="G335:H337" si="179">(C335-E335)/C335</f>
        <v>0.22318166722019261</v>
      </c>
      <c r="H335" s="521">
        <f t="shared" si="179"/>
        <v>0.13356796351062955</v>
      </c>
    </row>
    <row r="336" spans="1:12" x14ac:dyDescent="0.2">
      <c r="B336" s="532" t="s">
        <v>535</v>
      </c>
      <c r="C336" s="65">
        <f t="shared" si="171"/>
        <v>3044</v>
      </c>
      <c r="D336" s="101">
        <f t="shared" si="172"/>
        <v>688221074.01999998</v>
      </c>
      <c r="E336" s="65">
        <f t="shared" si="173"/>
        <v>2383</v>
      </c>
      <c r="F336" s="101">
        <f t="shared" si="174"/>
        <v>609036112.06999993</v>
      </c>
      <c r="G336" s="534">
        <f t="shared" si="179"/>
        <v>0.21714848883048621</v>
      </c>
      <c r="H336" s="534">
        <f t="shared" si="179"/>
        <v>0.11505745019906045</v>
      </c>
    </row>
    <row r="337" spans="2:8" x14ac:dyDescent="0.2">
      <c r="B337" s="211" t="s">
        <v>545</v>
      </c>
      <c r="C337" s="65">
        <f t="shared" si="171"/>
        <v>2630</v>
      </c>
      <c r="D337" s="65">
        <f t="shared" si="172"/>
        <v>851303442.13999987</v>
      </c>
      <c r="E337" s="65">
        <f t="shared" si="173"/>
        <v>2594</v>
      </c>
      <c r="F337" s="65">
        <f t="shared" si="174"/>
        <v>695905760.70000005</v>
      </c>
      <c r="G337" s="535">
        <f t="shared" si="179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71"/>
        <v>2557</v>
      </c>
      <c r="D338" s="65">
        <f t="shared" si="172"/>
        <v>897510916.94000006</v>
      </c>
      <c r="E338" s="65">
        <f t="shared" si="173"/>
        <v>2813</v>
      </c>
      <c r="F338" s="65">
        <f t="shared" si="174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71"/>
        <v>2459</v>
      </c>
      <c r="D339" s="65">
        <f t="shared" si="172"/>
        <v>773917075.98900008</v>
      </c>
      <c r="E339" s="65">
        <f t="shared" si="173"/>
        <v>2625</v>
      </c>
      <c r="F339" s="65">
        <f t="shared" si="174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80">SUM(C294,I294)</f>
        <v>1727</v>
      </c>
      <c r="D340" s="101">
        <f t="shared" si="180"/>
        <v>473518556.80000001</v>
      </c>
      <c r="E340" s="65">
        <f t="shared" si="180"/>
        <v>2414</v>
      </c>
      <c r="F340" s="101">
        <f t="shared" si="180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80"/>
        <v>1292</v>
      </c>
      <c r="D341" s="101">
        <f t="shared" si="180"/>
        <v>419352182.32999992</v>
      </c>
      <c r="E341" s="65">
        <f t="shared" si="180"/>
        <v>2422</v>
      </c>
      <c r="F341" s="101">
        <f t="shared" si="180"/>
        <v>710847604.87900007</v>
      </c>
      <c r="G341" s="576">
        <f>(C341-E341)/C341</f>
        <v>-0.87461300309597523</v>
      </c>
      <c r="H341" s="576">
        <f>(D341-F341)/D341</f>
        <v>-0.69510887228342666</v>
      </c>
    </row>
  </sheetData>
  <mergeCells count="49"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  <mergeCell ref="G298:H298"/>
    <mergeCell ref="A44:A55"/>
    <mergeCell ref="C249:F249"/>
    <mergeCell ref="U143:V143"/>
    <mergeCell ref="A140:A151"/>
    <mergeCell ref="C5:F5"/>
    <mergeCell ref="I5:L5"/>
    <mergeCell ref="I6:J6"/>
    <mergeCell ref="K6:L6"/>
    <mergeCell ref="G6:H6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27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28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28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28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28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28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28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28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28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28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28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29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27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28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28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28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28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28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28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28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28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28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28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29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27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28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28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28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28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28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28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28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28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28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28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29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27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28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28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28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28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28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28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28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28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28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28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29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27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28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28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28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28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28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28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28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28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28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28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29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33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4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4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4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4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4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4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4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4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4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4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5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6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7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7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7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7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7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7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7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7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7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7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8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33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4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4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4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4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4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4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4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4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4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4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5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30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31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31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31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31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31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31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31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31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31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31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32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30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31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31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31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31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31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31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31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31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31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31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32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119:A130"/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 Ferguison</cp:lastModifiedBy>
  <cp:lastPrinted>2025-03-03T15:18:43Z</cp:lastPrinted>
  <dcterms:created xsi:type="dcterms:W3CDTF">2005-08-04T16:28:51Z</dcterms:created>
  <dcterms:modified xsi:type="dcterms:W3CDTF">2025-10-01T19:44:07Z</dcterms:modified>
</cp:coreProperties>
</file>